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6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<sst xmlns="http://schemas.openxmlformats.org/spreadsheetml/2006/main" count="23" uniqueCount="17">
  <si>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Alm. rajgræs</t>
  </si>
  <si>
    <t>Pris pr kg.</t>
  </si>
  <si>
    <t>Udbytte pr ha.</t>
  </si>
  <si>
    <t>Hektar</t>
  </si>
  <si>
    <t>Art</t>
  </si>
  <si>
    <t>Afregning i kr. ialt ved forskellinge spireevner</t>
  </si>
  <si>
    <t>Strandsvingel</t>
  </si>
  <si>
    <t>Tab ved lavere spireevne i kr.</t>
  </si>
  <si>
    <t>Tab ved lavere spireevne kr.</t>
  </si>
  <si>
    <t>Rajsvingel</t>
  </si>
  <si>
    <t xml:space="preserve">De blå tal kan rettes til egne forudsætninger </t>
  </si>
  <si>
    <t>Rødsvingel</t>
  </si>
  <si>
    <t>Engrapgræs</t>
  </si>
  <si>
    <t>Hundegræs</t>
  </si>
  <si>
    <t>Bakkesvingel</t>
  </si>
  <si>
    <t>Hvidkløver</t>
  </si>
  <si>
    <t>Afregning af græs- og kløverfrø i kr. i forhold til spireevnen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</si>
</sst>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* #,##0_ ;_ * \-#,##0_ ;_ * &quot;-&quot;??_ ;_ @_ 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Calibri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1"/>
      <color rgb="FF0000FF"/>
      <name val="Calibri"/>
      <family val="2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9" fontId="2" fillId="0" borderId="11" xfId="0" applyNumberFormat="1" applyFont="1" applyBorder="1" applyAlignment="1">
      <alignment/>
    </xf>
    <xf numFmtId="9" fontId="45" fillId="0" borderId="11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47" fillId="0" borderId="13" xfId="0" applyFont="1" applyBorder="1" applyAlignment="1">
      <alignment/>
    </xf>
    <xf numFmtId="164" fontId="43" fillId="0" borderId="13" xfId="39" applyNumberFormat="1" applyFont="1" applyBorder="1" applyAlignment="1">
      <alignment/>
    </xf>
    <xf numFmtId="164" fontId="43" fillId="0" borderId="14" xfId="39" applyNumberFormat="1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164" fontId="43" fillId="0" borderId="16" xfId="39" applyNumberFormat="1" applyFont="1" applyBorder="1" applyAlignment="1">
      <alignment/>
    </xf>
    <xf numFmtId="164" fontId="48" fillId="0" borderId="16" xfId="39" applyNumberFormat="1" applyFont="1" applyBorder="1" applyAlignment="1">
      <alignment/>
    </xf>
    <xf numFmtId="164" fontId="48" fillId="0" borderId="17" xfId="39" applyNumberFormat="1" applyFont="1" applyBorder="1" applyAlignment="1">
      <alignment/>
    </xf>
    <xf numFmtId="0" fontId="43" fillId="0" borderId="18" xfId="0" applyFont="1" applyBorder="1" applyAlignment="1">
      <alignment/>
    </xf>
    <xf numFmtId="165" fontId="47" fillId="0" borderId="13" xfId="0" applyNumberFormat="1" applyFont="1" applyBorder="1" applyAlignment="1">
      <alignment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/>
    </xf>
    <xf numFmtId="164" fontId="48" fillId="0" borderId="18" xfId="39" applyNumberFormat="1" applyFont="1" applyBorder="1" applyAlignment="1">
      <alignment/>
    </xf>
    <xf numFmtId="164" fontId="48" fillId="0" borderId="23" xfId="39" applyNumberFormat="1" applyFont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8.421875" style="0" customWidth="1"/>
    <col min="2" max="2" width="15.57421875" style="0" customWidth="1"/>
    <col min="3" max="3" width="12.00390625" style="0" customWidth="1"/>
    <col min="5" max="8" width="11.00390625" style="0" bestFit="1" customWidth="1"/>
  </cols>
  <sheetData>
    <row r="1" spans="1:8" ht="23.25">
      <c r="A1" s="1" t="s">
        <v>16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3"/>
      <c r="B3" s="3"/>
      <c r="C3" s="3"/>
      <c r="D3" s="3"/>
      <c r="E3" s="20" t="s">
        <v>5</v>
      </c>
      <c r="F3" s="21"/>
      <c r="G3" s="21"/>
      <c r="H3" s="22"/>
    </row>
    <row r="4" spans="1:8" ht="15.75" thickBot="1">
      <c r="A4" s="5" t="s">
        <v>4</v>
      </c>
      <c r="B4" s="6" t="s">
        <v>2</v>
      </c>
      <c r="C4" s="6" t="s">
        <v>1</v>
      </c>
      <c r="D4" s="6" t="s">
        <v>3</v>
      </c>
      <c r="E4" s="7">
        <v>0.98</v>
      </c>
      <c r="F4" s="8">
        <v>0.93</v>
      </c>
      <c r="G4" s="8">
        <v>0.87</v>
      </c>
      <c r="H4" s="8">
        <v>0.82</v>
      </c>
    </row>
    <row r="5" spans="1:8" ht="15">
      <c r="A5" s="9" t="s">
        <v>0</v>
      </c>
      <c r="B5" s="10">
        <v>1600</v>
      </c>
      <c r="C5" s="10">
        <v>9</v>
      </c>
      <c r="D5" s="10">
        <v>30</v>
      </c>
      <c r="E5" s="11">
        <f>1.0325*$B$5*$C$5*$D$5</f>
        <v>446040</v>
      </c>
      <c r="F5" s="11">
        <f>0.98*B5*C5*D5</f>
        <v>423360</v>
      </c>
      <c r="G5" s="11">
        <f>0.916875*B5*C5*D5</f>
        <v>396090</v>
      </c>
      <c r="H5" s="12">
        <f>0.86375*B5*C5*D5</f>
        <v>373140</v>
      </c>
    </row>
    <row r="6" spans="1:8" ht="15.75" thickBot="1">
      <c r="A6" s="13" t="s">
        <v>7</v>
      </c>
      <c r="B6" s="14"/>
      <c r="C6" s="14"/>
      <c r="D6" s="14"/>
      <c r="E6" s="15"/>
      <c r="F6" s="16">
        <f>$E$5-F5</f>
        <v>22680</v>
      </c>
      <c r="G6" s="16">
        <f>$E$5-G5</f>
        <v>49950</v>
      </c>
      <c r="H6" s="17">
        <f>$E$5-H5</f>
        <v>72900</v>
      </c>
    </row>
    <row r="7" spans="1:8" ht="15.75" thickBot="1">
      <c r="A7" s="18"/>
      <c r="B7" s="18"/>
      <c r="C7" s="18"/>
      <c r="D7" s="18"/>
      <c r="E7" s="18"/>
      <c r="F7" s="18"/>
      <c r="G7" s="18"/>
      <c r="H7" s="18"/>
    </row>
    <row r="8" spans="1:8" ht="15">
      <c r="A8" s="9" t="s">
        <v>11</v>
      </c>
      <c r="B8" s="10">
        <v>1450</v>
      </c>
      <c r="C8" s="19">
        <v>10</v>
      </c>
      <c r="D8" s="10">
        <v>30</v>
      </c>
      <c r="E8" s="11">
        <f>1.0475862*$B$8*$C$8*$D$8</f>
        <v>455699.99700000003</v>
      </c>
      <c r="F8" s="11">
        <f>0.9941379*$B$8*$C$8*$D$8</f>
        <v>432449.9865</v>
      </c>
      <c r="G8" s="11">
        <f>0.93*$B$8*$C$8*$D$8</f>
        <v>404550</v>
      </c>
      <c r="H8" s="12">
        <f>0.8765517*$B$8*$C$8*$D$8</f>
        <v>381299.98949999997</v>
      </c>
    </row>
    <row r="9" spans="1:8" ht="15.75" thickBot="1">
      <c r="A9" s="13" t="s">
        <v>8</v>
      </c>
      <c r="B9" s="14"/>
      <c r="C9" s="14"/>
      <c r="D9" s="14"/>
      <c r="E9" s="14"/>
      <c r="F9" s="16">
        <f>$E$8-F8</f>
        <v>23250.010500000033</v>
      </c>
      <c r="G9" s="16">
        <f>$E$8-G8</f>
        <v>51149.99700000003</v>
      </c>
      <c r="H9" s="17">
        <f>$E$8-H8</f>
        <v>74400.00750000007</v>
      </c>
    </row>
    <row r="10" spans="1:8" ht="15.75" thickBot="1">
      <c r="A10" s="23"/>
      <c r="B10" s="18"/>
      <c r="C10" s="18"/>
      <c r="D10" s="18"/>
      <c r="E10" s="18"/>
      <c r="F10" s="24"/>
      <c r="G10" s="24"/>
      <c r="H10" s="25"/>
    </row>
    <row r="11" spans="1:8" ht="15">
      <c r="A11" s="9" t="s">
        <v>12</v>
      </c>
      <c r="B11" s="10">
        <v>1050</v>
      </c>
      <c r="C11" s="19">
        <v>19</v>
      </c>
      <c r="D11" s="10">
        <v>30</v>
      </c>
      <c r="E11" s="11">
        <f>1.0376471*$B$11*$C$11*$D$11</f>
        <v>621031.78935</v>
      </c>
      <c r="F11" s="11">
        <f>0.9847059*$B$11*$C$11*$D$11</f>
        <v>589346.4811500001</v>
      </c>
      <c r="G11" s="11">
        <f>0.9211765*$B$11*$C$11*$D$11</f>
        <v>551324.1352499999</v>
      </c>
      <c r="H11" s="12">
        <f>0.8682353*$B$11*$C$11*$D$11</f>
        <v>519638.82705</v>
      </c>
    </row>
    <row r="12" spans="1:8" ht="15.75" thickBot="1">
      <c r="A12" s="13" t="s">
        <v>8</v>
      </c>
      <c r="B12" s="14"/>
      <c r="C12" s="14"/>
      <c r="D12" s="14"/>
      <c r="E12" s="14"/>
      <c r="F12" s="16">
        <f>$E$11-F11</f>
        <v>31685.308199999854</v>
      </c>
      <c r="G12" s="16">
        <f>$E$11-G11</f>
        <v>69707.65410000004</v>
      </c>
      <c r="H12" s="17">
        <f>$E$11-H11</f>
        <v>101392.96229999996</v>
      </c>
    </row>
    <row r="13" spans="1:8" ht="15.75" thickBot="1">
      <c r="A13" s="23"/>
      <c r="B13" s="18"/>
      <c r="C13" s="18"/>
      <c r="D13" s="18"/>
      <c r="E13" s="18"/>
      <c r="F13" s="24"/>
      <c r="G13" s="24"/>
      <c r="H13" s="25"/>
    </row>
    <row r="14" spans="1:8" ht="15">
      <c r="A14" s="9" t="s">
        <v>13</v>
      </c>
      <c r="B14" s="10">
        <v>1100</v>
      </c>
      <c r="C14" s="19">
        <v>17</v>
      </c>
      <c r="D14" s="10">
        <v>30</v>
      </c>
      <c r="E14" s="11">
        <f>1.0007272*$B$14*$C$14*$D$14</f>
        <v>561407.9592</v>
      </c>
      <c r="F14" s="11">
        <f>0.9498181*$B$14*$C$14*$D$14</f>
        <v>532847.9541</v>
      </c>
      <c r="G14" s="11">
        <f>0.8887272*$B$14*$C$14*$D$14</f>
        <v>498575.95920000004</v>
      </c>
      <c r="H14" s="12">
        <f>0.8378181*$B$14*$C$14*$D$14</f>
        <v>470015.95410000003</v>
      </c>
    </row>
    <row r="15" spans="1:8" ht="15.75" thickBot="1">
      <c r="A15" s="13" t="s">
        <v>8</v>
      </c>
      <c r="B15" s="14"/>
      <c r="C15" s="14"/>
      <c r="D15" s="14"/>
      <c r="E15" s="14"/>
      <c r="F15" s="16">
        <f>$E$14-F14</f>
        <v>28560.005100000068</v>
      </c>
      <c r="G15" s="16">
        <f>$E$14-G14</f>
        <v>62832</v>
      </c>
      <c r="H15" s="17">
        <f>$E$14-H14</f>
        <v>91392.00510000001</v>
      </c>
    </row>
    <row r="16" spans="1:8" ht="15.75" thickBot="1">
      <c r="A16" s="23"/>
      <c r="B16" s="18"/>
      <c r="C16" s="18"/>
      <c r="D16" s="18"/>
      <c r="E16" s="18"/>
      <c r="F16" s="24"/>
      <c r="G16" s="24"/>
      <c r="H16" s="25"/>
    </row>
    <row r="17" spans="1:8" ht="15">
      <c r="A17" s="9" t="s">
        <v>14</v>
      </c>
      <c r="B17" s="10">
        <v>1100</v>
      </c>
      <c r="C17" s="19">
        <v>13</v>
      </c>
      <c r="D17" s="10">
        <v>30</v>
      </c>
      <c r="E17" s="11">
        <f>1.01337931*$B$17*$C$17*$D$17</f>
        <v>434739.72398999997</v>
      </c>
      <c r="F17" s="11">
        <f>0.962069*$B$17*$C$17*$D$17</f>
        <v>412727.60099999997</v>
      </c>
      <c r="G17" s="11">
        <f>0.9*$B$17*$C$17*$D$17</f>
        <v>386100</v>
      </c>
      <c r="H17" s="12">
        <f>0.8482759*$B$17*$C$17*$D$17</f>
        <v>363910.3611</v>
      </c>
    </row>
    <row r="18" spans="1:8" ht="15.75" thickBot="1">
      <c r="A18" s="13" t="s">
        <v>8</v>
      </c>
      <c r="B18" s="14"/>
      <c r="C18" s="14"/>
      <c r="D18" s="14"/>
      <c r="E18" s="14"/>
      <c r="F18" s="16">
        <f>$E$17-F17</f>
        <v>22012.122990000003</v>
      </c>
      <c r="G18" s="16">
        <f>$E$17-G17</f>
        <v>48639.72398999997</v>
      </c>
      <c r="H18" s="17">
        <f>$E$8-H17</f>
        <v>91789.63590000005</v>
      </c>
    </row>
    <row r="19" spans="1:8" ht="15.75" thickBot="1">
      <c r="A19" s="23"/>
      <c r="B19" s="18"/>
      <c r="C19" s="18"/>
      <c r="D19" s="18"/>
      <c r="E19" s="18"/>
      <c r="F19" s="24"/>
      <c r="G19" s="24"/>
      <c r="H19" s="25"/>
    </row>
    <row r="20" spans="1:8" ht="15">
      <c r="A20" s="9" t="s">
        <v>6</v>
      </c>
      <c r="B20" s="10">
        <v>1375</v>
      </c>
      <c r="C20" s="19">
        <v>10</v>
      </c>
      <c r="D20" s="10">
        <v>30</v>
      </c>
      <c r="E20" s="11">
        <f>1.0007272*$B$20*$C$20*$D$20</f>
        <v>412799.97</v>
      </c>
      <c r="F20" s="11">
        <f>0.9498181*$B$20*$C$20*$D$20</f>
        <v>391799.96625</v>
      </c>
      <c r="G20" s="11">
        <f>0.8887272*$B$20*$C$20*$D$20</f>
        <v>366599.97</v>
      </c>
      <c r="H20" s="12">
        <f>0.8378181*$B$20*$C$20*$D$20</f>
        <v>345599.96625000006</v>
      </c>
    </row>
    <row r="21" spans="1:8" ht="15.75" thickBot="1">
      <c r="A21" s="13" t="s">
        <v>8</v>
      </c>
      <c r="B21" s="14"/>
      <c r="C21" s="14"/>
      <c r="D21" s="14"/>
      <c r="E21" s="14"/>
      <c r="F21" s="16">
        <f>$E$20-F20</f>
        <v>21000.003749999974</v>
      </c>
      <c r="G21" s="16">
        <f>$E$20-G20</f>
        <v>46200</v>
      </c>
      <c r="H21" s="17">
        <f>$E$20-H20</f>
        <v>67200.00374999992</v>
      </c>
    </row>
    <row r="22" spans="1:8" ht="15.75" thickBot="1">
      <c r="A22" s="23"/>
      <c r="B22" s="18"/>
      <c r="C22" s="18"/>
      <c r="D22" s="18"/>
      <c r="E22" s="18"/>
      <c r="F22" s="24"/>
      <c r="G22" s="24"/>
      <c r="H22" s="25"/>
    </row>
    <row r="23" spans="1:8" ht="15">
      <c r="A23" s="9" t="s">
        <v>9</v>
      </c>
      <c r="B23" s="10">
        <v>1200</v>
      </c>
      <c r="C23" s="19">
        <v>10</v>
      </c>
      <c r="D23" s="10">
        <v>30</v>
      </c>
      <c r="E23" s="11">
        <f>1.0325*$B$23*$C$23*$D$23</f>
        <v>371700</v>
      </c>
      <c r="F23" s="11">
        <f>0.98*$B$23*$C$23*$D$23</f>
        <v>352800</v>
      </c>
      <c r="G23" s="11">
        <f>0.9166666*$B$23*$C$23*$D$23</f>
        <v>329999.976</v>
      </c>
      <c r="H23" s="12">
        <f>0.8641666*$B$23*$C$23*$D$23</f>
        <v>311099.976</v>
      </c>
    </row>
    <row r="24" spans="1:8" ht="15.75" thickBot="1">
      <c r="A24" s="13" t="s">
        <v>8</v>
      </c>
      <c r="B24" s="14"/>
      <c r="C24" s="14"/>
      <c r="D24" s="14"/>
      <c r="E24" s="14"/>
      <c r="F24" s="16">
        <f>$E$23-F23</f>
        <v>18900</v>
      </c>
      <c r="G24" s="16">
        <f>$E$23-G23</f>
        <v>41700.023999999976</v>
      </c>
      <c r="H24" s="17">
        <f>$E$23-H23</f>
        <v>60600.023999999976</v>
      </c>
    </row>
    <row r="25" ht="15.75" thickBot="1"/>
    <row r="26" spans="1:8" ht="15">
      <c r="A26" s="9" t="s">
        <v>15</v>
      </c>
      <c r="B26" s="10">
        <v>450</v>
      </c>
      <c r="C26" s="19">
        <v>28</v>
      </c>
      <c r="D26" s="10">
        <v>30</v>
      </c>
      <c r="E26" s="11">
        <f>1.0217021*$B$26*$C$26*$D$26</f>
        <v>386203.39379999996</v>
      </c>
      <c r="F26" s="11">
        <f>0.9695745*$B$26*$C$26*$D$26</f>
        <v>366499.16099999996</v>
      </c>
      <c r="G26" s="11">
        <f>0.9070213*$B$26*$C$26*$D$26</f>
        <v>342854.0514</v>
      </c>
      <c r="H26" s="12">
        <f>0.8548936*$B$26*$C$26*$D$26</f>
        <v>323149.78080000007</v>
      </c>
    </row>
    <row r="27" spans="1:8" ht="15.75" thickBot="1">
      <c r="A27" s="13" t="s">
        <v>8</v>
      </c>
      <c r="B27" s="14"/>
      <c r="C27" s="14"/>
      <c r="D27" s="14"/>
      <c r="E27" s="14"/>
      <c r="F27" s="16">
        <f>$E$26-F26</f>
        <v>19704.232799999998</v>
      </c>
      <c r="G27" s="16">
        <f>$E$26-G26</f>
        <v>43349.342399999965</v>
      </c>
      <c r="H27" s="17">
        <f>$E$26-H26</f>
        <v>63053.612999999896</v>
      </c>
    </row>
    <row r="29" ht="15">
      <c r="A29" s="4" t="s">
        <v>10</v>
      </c>
    </row>
  </sheetData>
  <sheetProtection/>
  <mergeCells count="1">
    <mergeCell ref="E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Hunsballe Frø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H. Jørgensen</dc:creator>
  <cp:keywords/>
  <dc:description/>
  <cp:lastModifiedBy>Carsten H. Jørgensen</cp:lastModifiedBy>
  <cp:lastPrinted>2019-06-28T13:01:47Z</cp:lastPrinted>
  <dcterms:created xsi:type="dcterms:W3CDTF">2019-04-26T08:50:07Z</dcterms:created>
  <dcterms:modified xsi:type="dcterms:W3CDTF">2019-06-28T13:01:49Z</dcterms:modified>
  <cp:category/>
  <cp:version/>
  <cp:contentType/>
  <cp:contentStatus/>
</cp:coreProperties>
</file>